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fema-my.sharepoint.com/personal/0505659283_fema_dhs_gov/Documents/Desktop/NEW CSIT Document Comments/"/>
    </mc:Choice>
  </mc:AlternateContent>
  <xr:revisionPtr revIDLastSave="32" documentId="8_{4001C1B8-405C-44A1-8DAE-10222B579640}" xr6:coauthVersionLast="47" xr6:coauthVersionMax="47" xr10:uidLastSave="{A525FD72-9FEF-47C8-95E7-7C1A8396023B}"/>
  <workbookProtection workbookAlgorithmName="SHA-512" workbookHashValue="PC6HD8Z9vopt7VV1WasZ32kv0zcESmj0gwRIgrD5wETzD5ilzjFReB7IAdY1GgFBj80yhYAeJgCasi7sgZn7Vg==" workbookSaltValue="K+W+dHTjK1q/9sPNFsozTA==" workbookSpinCount="100000" lockStructure="1"/>
  <bookViews>
    <workbookView xWindow="-108" yWindow="-108" windowWidth="23256" windowHeight="12576" firstSheet="1" activeTab="1" xr2:uid="{4A209ADF-4604-4CAD-96DA-A046A9AC3BB2}"/>
  </bookViews>
  <sheets>
    <sheet name="BCA Estimate Summary" sheetId="4" r:id="rId1"/>
    <sheet name="BCA Level of Effort (TIME)" sheetId="1" r:id="rId2"/>
    <sheet name="BCA Cost Estimate ($)" sheetId="3" r:id="rId3"/>
    <sheet name="FEEDER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3" l="1"/>
  <c r="E6" i="1"/>
  <c r="E4" i="1"/>
  <c r="F4" i="1" s="1"/>
  <c r="E3" i="1"/>
  <c r="F6" i="1"/>
  <c r="B5" i="3"/>
  <c r="E9" i="1"/>
  <c r="F9" i="1" s="1"/>
  <c r="E8" i="1"/>
  <c r="E7" i="1"/>
  <c r="F7" i="1" s="1"/>
  <c r="F8" i="1"/>
  <c r="E5" i="1" l="1"/>
  <c r="F3" i="1"/>
  <c r="C10" i="3"/>
  <c r="F5" i="3" s="1"/>
  <c r="B10" i="3"/>
  <c r="B3" i="3"/>
  <c r="E10" i="1"/>
  <c r="B3" i="4" s="1"/>
  <c r="F6" i="3" l="1"/>
  <c r="G6" i="3" s="1"/>
  <c r="F4" i="3"/>
  <c r="G4" i="3" s="1"/>
  <c r="F3" i="3"/>
  <c r="F7" i="3" s="1"/>
  <c r="B4" i="4" s="1"/>
  <c r="G5" i="3"/>
  <c r="G3" i="3"/>
  <c r="F5" i="1"/>
  <c r="F10" i="1" s="1"/>
  <c r="E11" i="1" s="1"/>
  <c r="G7" i="3" l="1"/>
  <c r="B5" i="4" s="1"/>
</calcChain>
</file>

<file path=xl/sharedStrings.xml><?xml version="1.0" encoding="utf-8"?>
<sst xmlns="http://schemas.openxmlformats.org/spreadsheetml/2006/main" count="75" uniqueCount="67">
  <si>
    <t>SUMMARY</t>
  </si>
  <si>
    <t>EMI Branch/ CSIT/ COR Hours Estimate</t>
  </si>
  <si>
    <t>Contractor Hours Estimate</t>
  </si>
  <si>
    <t>Contractor Cost Estimate</t>
  </si>
  <si>
    <t>INSTRUCTIONS: Fill in only cells in  Column B, and Development cell at E14. All other cells are locked and will auto populate based on these entries.</t>
  </si>
  <si>
    <t>PROJECT NAME</t>
  </si>
  <si>
    <t>Sample</t>
  </si>
  <si>
    <t>Activity</t>
  </si>
  <si>
    <t>Staff Hours</t>
  </si>
  <si>
    <t>Staff Days</t>
  </si>
  <si>
    <t>FORMULA NOTES</t>
  </si>
  <si>
    <t>Type of course (IS, ILT)</t>
  </si>
  <si>
    <t>Self Study - IS</t>
  </si>
  <si>
    <t>Est. Design/ Development Level of Effort</t>
  </si>
  <si>
    <t>Number of pages developed by EMI staff at a rate of 1.5 pages per hour (includes cycles of revision)</t>
  </si>
  <si>
    <t>New Development or existing course revision</t>
  </si>
  <si>
    <t>Existing Course Total Revision (Over 50% change)</t>
  </si>
  <si>
    <t>Est. Deliverable Review Level of Effort</t>
  </si>
  <si>
    <t>Number of pages reviewed by EMI staff at a rate of 10 pages per hour</t>
  </si>
  <si>
    <t>Percentage of in-house (EMI) work (0.1 - 1)</t>
  </si>
  <si>
    <t>Curriculum Standards/ 508 Level of Effort</t>
  </si>
  <si>
    <t>Curriculum Standard reviews at a rate of 20% of Review, Design and Development</t>
  </si>
  <si>
    <t>Percentage of Contracted work (0 - .09)</t>
  </si>
  <si>
    <t>Est. Focus Group Level of Effort by EMI Staff</t>
  </si>
  <si>
    <t>Focus group hours x 3 for prep and close out (1.5 staff x 3)</t>
  </si>
  <si>
    <t>Estimated contract length (months)</t>
  </si>
  <si>
    <t>Est. Stakeholder Review Level of effort by EMI Staff</t>
  </si>
  <si>
    <t>Stakeholder reviews with average of 10 comments per reviewer and adjudication of 5 comments per hour</t>
  </si>
  <si>
    <t>Length of course or courses under this development or revision (contact hours)</t>
  </si>
  <si>
    <t>Est. Pilot Level of Effort by EMI Staff</t>
  </si>
  <si>
    <t>Pilot offering hours x 3 for prep and close out (2 staffx3)</t>
  </si>
  <si>
    <t>Length of course or courses under this development or revision (days) - Each 7 contact hours= 1 day</t>
  </si>
  <si>
    <t>COR level of effort for SOW development, contract meetings and invoices</t>
  </si>
  <si>
    <t xml:space="preserve">2 week development+ 1 hour per week x months of contract+ 1 week close out </t>
  </si>
  <si>
    <t>Estimated page count for of all course materials (for ILT:BCA/UTNA, POI, IG, SM, Visuals, Activities and supplemental materials/ for IS number of online pages)</t>
  </si>
  <si>
    <t>TOTAL ESTIMATED EMI LEVEL OF STAFF EFFORT:</t>
  </si>
  <si>
    <t>% of course materials requiring development or revision ( (0.1 - 1)</t>
  </si>
  <si>
    <t>Staff year expenditure</t>
  </si>
  <si>
    <t>219 day staff year after average leave and federal holidays</t>
  </si>
  <si>
    <t>Days of planned Focus Group meetings</t>
  </si>
  <si>
    <t>Number of stakeholder engagement/comment periods</t>
  </si>
  <si>
    <t>Estimated number of Stakeholders for each review period</t>
  </si>
  <si>
    <r>
      <rPr>
        <b/>
        <u/>
        <sz val="11"/>
        <color theme="1"/>
        <rFont val="Calibri"/>
        <family val="2"/>
        <scheme val="minor"/>
      </rPr>
      <t>HOURS - ISD Design/Development level of effort</t>
    </r>
    <r>
      <rPr>
        <b/>
        <sz val="11"/>
        <color theme="1"/>
        <rFont val="Calibri"/>
        <family val="2"/>
        <scheme val="minor"/>
      </rPr>
      <t xml:space="preserve"> to develop 1 classroom hour (Current EMI average is 65-75 ISD hours to develop 1 classroom hour)</t>
    </r>
  </si>
  <si>
    <t xml:space="preserve">https://sites.google.com/site/instructionaldesignandtraining/perspectives/time-to-develop-one-hour-of-training </t>
  </si>
  <si>
    <t>Number of planned course Pilot offerings</t>
  </si>
  <si>
    <t xml:space="preserve">How Long Does It Take to Develop Training? New Question, New Answers (td.org) </t>
  </si>
  <si>
    <t>Cycles of Review (minimum 3: Initial Draft, Final Draft, Final Product)</t>
  </si>
  <si>
    <t>Estimating Costs and Time in Instructional Design (nwlink.com)</t>
  </si>
  <si>
    <t>Labor Category</t>
  </si>
  <si>
    <t>Cost/ Hour</t>
  </si>
  <si>
    <t>Contractor Hours</t>
  </si>
  <si>
    <t>Contractor $</t>
  </si>
  <si>
    <t>Manager/ QA</t>
  </si>
  <si>
    <t>Editor</t>
  </si>
  <si>
    <t>Designers/ Programmers</t>
  </si>
  <si>
    <t>SMEs</t>
  </si>
  <si>
    <t>TOTAL</t>
  </si>
  <si>
    <t>Hours to ptroduce 1 hour or training from TIME sheet</t>
  </si>
  <si>
    <t>EMI ISD</t>
  </si>
  <si>
    <t>Contract ISD</t>
  </si>
  <si>
    <r>
      <t xml:space="preserve">ISD Hours estimate based on </t>
    </r>
    <r>
      <rPr>
        <b/>
        <i/>
        <sz val="11"/>
        <color theme="1"/>
        <rFont val="Calibri"/>
        <family val="2"/>
        <scheme val="minor"/>
      </rPr>
      <t>Hours or Training</t>
    </r>
  </si>
  <si>
    <t>Type of Course</t>
  </si>
  <si>
    <t>Type of Development</t>
  </si>
  <si>
    <t>Existing Course Minor Revision (under 25% change)</t>
  </si>
  <si>
    <t>Instructor Led</t>
  </si>
  <si>
    <t xml:space="preserve">Existing Course Major Revision (25-50% Change) </t>
  </si>
  <si>
    <t>New Course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</si>
</sst>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&quot;$&quot;#,##0.00"/>
    <numFmt numFmtId="167" formatCode="&quot;$&quot;#,##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 applyProtection="1">
      <alignment horizontal="left" vertical="top" wrapText="1"/>
    </xf>
    <xf numFmtId="164" fontId="2" fillId="4" borderId="1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0" fillId="3" borderId="0" xfId="0" applyFont="1" applyFill="1" applyAlignment="1" applyProtection="1">
      <alignment horizontal="left" vertical="top" wrapText="1"/>
    </xf>
    <xf numFmtId="0" fontId="0" fillId="0" borderId="0" xfId="0" applyFont="1" applyAlignment="1" applyProtection="1">
      <alignment horizontal="left" vertical="top" wrapText="1"/>
    </xf>
    <xf numFmtId="0" fontId="0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</xf>
    <xf numFmtId="164" fontId="0" fillId="0" borderId="1" xfId="0" applyNumberFormat="1" applyFont="1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 wrapText="1"/>
    </xf>
    <xf numFmtId="164" fontId="0" fillId="2" borderId="1" xfId="0" applyNumberFormat="1" applyFont="1" applyFill="1" applyBorder="1" applyAlignment="1" applyProtection="1">
      <alignment horizontal="left" vertical="top" wrapText="1"/>
    </xf>
    <xf numFmtId="164" fontId="0" fillId="0" borderId="0" xfId="0" applyNumberFormat="1" applyFont="1" applyAlignment="1" applyProtection="1">
      <alignment horizontal="left" vertical="top" wrapText="1"/>
    </xf>
    <xf numFmtId="0" fontId="3" fillId="0" borderId="1" xfId="0" applyFont="1" applyBorder="1"/>
    <xf numFmtId="1" fontId="3" fillId="0" borderId="1" xfId="0" applyNumberFormat="1" applyFont="1" applyBorder="1"/>
    <xf numFmtId="167" fontId="3" fillId="0" borderId="1" xfId="0" applyNumberFormat="1" applyFont="1" applyBorder="1"/>
    <xf numFmtId="0" fontId="3" fillId="0" borderId="0" xfId="0" applyFont="1"/>
    <xf numFmtId="0" fontId="1" fillId="0" borderId="1" xfId="0" applyFont="1" applyFill="1" applyBorder="1" applyAlignment="1" applyProtection="1">
      <alignment horizontal="left" vertical="top" wrapText="1"/>
    </xf>
    <xf numFmtId="0" fontId="1" fillId="6" borderId="1" xfId="0" applyFont="1" applyFill="1" applyBorder="1" applyAlignment="1" applyProtection="1">
      <alignment horizontal="left" vertical="top" wrapText="1"/>
    </xf>
    <xf numFmtId="0" fontId="0" fillId="6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Protection="1"/>
    <xf numFmtId="0" fontId="0" fillId="0" borderId="1" xfId="0" applyBorder="1" applyProtection="1"/>
    <xf numFmtId="166" fontId="0" fillId="0" borderId="1" xfId="0" applyNumberFormat="1" applyBorder="1" applyProtection="1"/>
    <xf numFmtId="1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0" fontId="1" fillId="0" borderId="1" xfId="0" applyFont="1" applyBorder="1" applyProtection="1"/>
    <xf numFmtId="0" fontId="0" fillId="0" borderId="0" xfId="0" applyFont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</xf>
    <xf numFmtId="0" fontId="4" fillId="6" borderId="4" xfId="1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165" fontId="3" fillId="0" borderId="1" xfId="0" applyNumberFormat="1" applyFont="1" applyBorder="1" applyAlignment="1" applyProtection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6" borderId="1" xfId="1" applyFill="1" applyBorder="1" applyAlignment="1" applyProtection="1">
      <alignment horizontal="left" vertical="top" wrapText="1"/>
    </xf>
    <xf numFmtId="0" fontId="0" fillId="6" borderId="1" xfId="0" applyFill="1" applyBorder="1" applyAlignment="1">
      <alignment horizontal="left" vertical="top" wrapText="1"/>
    </xf>
    <xf numFmtId="0" fontId="5" fillId="6" borderId="1" xfId="0" applyFont="1" applyFill="1" applyBorder="1" applyAlignment="1" applyProtection="1">
      <alignment horizontal="left" vertical="top" wrapText="1"/>
    </xf>
    <xf numFmtId="0" fontId="5" fillId="6" borderId="1" xfId="0" applyFont="1" applyFill="1" applyBorder="1" applyAlignment="1"/>
    <xf numFmtId="0" fontId="1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64" fontId="0" fillId="5" borderId="1" xfId="0" applyNumberFormat="1" applyFont="1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/>
    <xf numFmtId="0" fontId="0" fillId="0" borderId="3" xfId="0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nwlink.com/~donclark/hrd/costs.html" TargetMode="External"/><Relationship Id="rId2" Type="http://schemas.openxmlformats.org/officeDocument/2006/relationships/hyperlink" Target="https://www.td.org/insights/how-long-does-it-take-to-develop-training-new-question-new-answers" TargetMode="External"/><Relationship Id="rId1" Type="http://schemas.openxmlformats.org/officeDocument/2006/relationships/hyperlink" Target="https://sites.google.com/site/instructionaldesignandtraining/perspectives/time-to-develop-one-hour-of-training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2537-E3CF-424E-86F7-211282E76B6A}">
  <dimension ref="A1:B5"/>
  <sheetViews>
    <sheetView workbookViewId="0">
      <selection activeCell="B12" sqref="B12"/>
    </sheetView>
  </sheetViews>
  <sheetFormatPr defaultRowHeight="14.45"/>
  <cols>
    <col min="1" max="1" width="44.85546875" customWidth="1"/>
    <col min="2" max="2" width="17.5703125" customWidth="1"/>
    <col min="3" max="3" width="17" customWidth="1"/>
  </cols>
  <sheetData>
    <row r="1" spans="1:2" ht="18">
      <c r="A1" s="22" t="s">
        <v>0</v>
      </c>
      <c r="B1" s="22"/>
    </row>
    <row r="2" spans="1:2" ht="18">
      <c r="A2" s="22"/>
      <c r="B2" s="22"/>
    </row>
    <row r="3" spans="1:2" ht="18">
      <c r="A3" s="19" t="s">
        <v>1</v>
      </c>
      <c r="B3" s="19">
        <f>'BCA Level of Effort (TIME)'!E10</f>
        <v>653.12</v>
      </c>
    </row>
    <row r="4" spans="1:2" ht="18">
      <c r="A4" s="19" t="s">
        <v>2</v>
      </c>
      <c r="B4" s="20">
        <f>'BCA Cost Estimate ($)'!F7</f>
        <v>0</v>
      </c>
    </row>
    <row r="5" spans="1:2" ht="18">
      <c r="A5" s="19" t="s">
        <v>3</v>
      </c>
      <c r="B5" s="21">
        <f>'BCA Cost Estimate ($)'!G7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E1572-AB20-4DEA-8A66-E64CD4C969C7}">
  <dimension ref="A1:H18"/>
  <sheetViews>
    <sheetView tabSelected="1" workbookViewId="0">
      <selection activeCell="B6" sqref="B6"/>
    </sheetView>
  </sheetViews>
  <sheetFormatPr defaultColWidth="27.5703125" defaultRowHeight="14.45"/>
  <cols>
    <col min="1" max="1" width="41.7109375" style="9" customWidth="1"/>
    <col min="2" max="2" width="19.140625" style="9" customWidth="1"/>
    <col min="3" max="3" width="1" style="8" customWidth="1"/>
    <col min="4" max="4" width="27.5703125" style="9"/>
    <col min="5" max="5" width="15.140625" style="9" customWidth="1"/>
    <col min="6" max="6" width="13.5703125" style="9" customWidth="1"/>
    <col min="7" max="16384" width="27.5703125" style="9"/>
  </cols>
  <sheetData>
    <row r="1" spans="1:8">
      <c r="A1" s="40" t="s">
        <v>4</v>
      </c>
      <c r="B1" s="41"/>
      <c r="C1" s="41"/>
      <c r="D1" s="41"/>
      <c r="E1" s="41"/>
      <c r="F1" s="41"/>
      <c r="G1" s="41"/>
      <c r="H1" s="32"/>
    </row>
    <row r="2" spans="1:8">
      <c r="A2" s="33" t="s">
        <v>5</v>
      </c>
      <c r="B2" s="4" t="s">
        <v>6</v>
      </c>
      <c r="D2" s="3" t="s">
        <v>7</v>
      </c>
      <c r="E2" s="3" t="s">
        <v>8</v>
      </c>
      <c r="F2" s="3" t="s">
        <v>9</v>
      </c>
      <c r="G2" s="11" t="s">
        <v>10</v>
      </c>
      <c r="H2" s="32"/>
    </row>
    <row r="3" spans="1:8" ht="60.75">
      <c r="A3" s="33" t="s">
        <v>11</v>
      </c>
      <c r="B3" s="10" t="s">
        <v>12</v>
      </c>
      <c r="D3" s="3" t="s">
        <v>13</v>
      </c>
      <c r="E3" s="17">
        <f>SUM((B8*B11)*(E14)*B5)</f>
        <v>292.5</v>
      </c>
      <c r="F3" s="17">
        <f>SUM(E3/8)</f>
        <v>36.5625</v>
      </c>
      <c r="G3" s="11" t="s">
        <v>14</v>
      </c>
      <c r="H3" s="32"/>
    </row>
    <row r="4" spans="1:8" ht="43.15">
      <c r="A4" s="33" t="s">
        <v>15</v>
      </c>
      <c r="B4" s="10" t="s">
        <v>16</v>
      </c>
      <c r="D4" s="3" t="s">
        <v>17</v>
      </c>
      <c r="E4" s="17">
        <f>SUM(B10*B11)*(B16)/10</f>
        <v>20.100000000000001</v>
      </c>
      <c r="F4" s="17">
        <f>SUM(E4/8)</f>
        <v>2.5125000000000002</v>
      </c>
      <c r="G4" s="11" t="s">
        <v>18</v>
      </c>
      <c r="H4" s="32"/>
    </row>
    <row r="5" spans="1:8" ht="45.75">
      <c r="A5" s="33" t="s">
        <v>19</v>
      </c>
      <c r="B5" s="10">
        <v>0.5</v>
      </c>
      <c r="D5" s="3" t="s">
        <v>20</v>
      </c>
      <c r="E5" s="17">
        <f>SUM(E3:E4)*0.2</f>
        <v>62.52000000000001</v>
      </c>
      <c r="F5" s="17">
        <f>SUM(E5/8)</f>
        <v>7.8150000000000013</v>
      </c>
      <c r="G5" s="11" t="s">
        <v>21</v>
      </c>
      <c r="H5" s="32"/>
    </row>
    <row r="6" spans="1:8" ht="30.75">
      <c r="A6" s="33" t="s">
        <v>22</v>
      </c>
      <c r="B6" s="10">
        <v>0.5</v>
      </c>
      <c r="D6" s="3" t="s">
        <v>23</v>
      </c>
      <c r="E6" s="17">
        <f>SUM(B12*8)*4.5</f>
        <v>72</v>
      </c>
      <c r="F6" s="17">
        <f>SUM(E6/8)</f>
        <v>9</v>
      </c>
      <c r="G6" s="11" t="s">
        <v>24</v>
      </c>
      <c r="H6" s="32"/>
    </row>
    <row r="7" spans="1:8" ht="60.75">
      <c r="A7" s="33" t="s">
        <v>25</v>
      </c>
      <c r="B7" s="10">
        <v>12</v>
      </c>
      <c r="D7" s="3" t="s">
        <v>26</v>
      </c>
      <c r="E7" s="17">
        <f>SUM(B13*B14*10)/5</f>
        <v>20</v>
      </c>
      <c r="F7" s="17">
        <f>SUM(E7/8)</f>
        <v>2.5</v>
      </c>
      <c r="G7" s="11" t="s">
        <v>27</v>
      </c>
      <c r="H7" s="32"/>
    </row>
    <row r="8" spans="1:8" ht="30.75">
      <c r="A8" s="24" t="s">
        <v>28</v>
      </c>
      <c r="B8" s="25">
        <v>3</v>
      </c>
      <c r="D8" s="3" t="s">
        <v>29</v>
      </c>
      <c r="E8" s="17">
        <f>SUM((B15)*(B8*6))</f>
        <v>18</v>
      </c>
      <c r="F8" s="17">
        <f>SUM(E8/7)</f>
        <v>2.5714285714285716</v>
      </c>
      <c r="G8" s="11" t="s">
        <v>30</v>
      </c>
      <c r="H8" s="32"/>
    </row>
    <row r="9" spans="1:8" ht="45.75">
      <c r="A9" s="33" t="s">
        <v>31</v>
      </c>
      <c r="B9" s="15">
        <v>0.3</v>
      </c>
      <c r="D9" s="3" t="s">
        <v>32</v>
      </c>
      <c r="E9" s="17">
        <f>SUM(B7*4)+120</f>
        <v>168</v>
      </c>
      <c r="F9" s="17">
        <f>SUM(E9/8)</f>
        <v>21</v>
      </c>
      <c r="G9" s="11" t="s">
        <v>33</v>
      </c>
      <c r="H9" s="32"/>
    </row>
    <row r="10" spans="1:8" ht="60.75">
      <c r="A10" s="33" t="s">
        <v>34</v>
      </c>
      <c r="B10" s="10">
        <v>67</v>
      </c>
      <c r="D10" s="5" t="s">
        <v>35</v>
      </c>
      <c r="E10" s="6">
        <f>SUM(E3:E9)</f>
        <v>653.12</v>
      </c>
      <c r="F10" s="6">
        <f>SUM(F3:F9)</f>
        <v>81.96142857142857</v>
      </c>
      <c r="G10" s="11"/>
      <c r="H10" s="32"/>
    </row>
    <row r="11" spans="1:8" ht="28.9">
      <c r="A11" s="33" t="s">
        <v>36</v>
      </c>
      <c r="B11" s="10">
        <v>1</v>
      </c>
      <c r="D11" s="14" t="s">
        <v>37</v>
      </c>
      <c r="E11" s="42">
        <f>SUM(F10/219)</f>
        <v>0.37425309849967381</v>
      </c>
      <c r="F11" s="43"/>
      <c r="G11" s="11" t="s">
        <v>38</v>
      </c>
      <c r="H11" s="32"/>
    </row>
    <row r="12" spans="1:8">
      <c r="A12" s="33" t="s">
        <v>39</v>
      </c>
      <c r="B12" s="10">
        <v>2</v>
      </c>
      <c r="D12" s="32"/>
      <c r="E12" s="32"/>
      <c r="F12" s="32"/>
      <c r="G12" s="32"/>
      <c r="H12" s="32"/>
    </row>
    <row r="13" spans="1:8" ht="28.9">
      <c r="A13" s="33" t="s">
        <v>40</v>
      </c>
      <c r="B13" s="10">
        <v>2</v>
      </c>
      <c r="D13" s="16"/>
      <c r="E13" s="18"/>
      <c r="F13" s="32"/>
      <c r="G13" s="32"/>
      <c r="H13" s="32"/>
    </row>
    <row r="14" spans="1:8" ht="30.75">
      <c r="A14" s="33" t="s">
        <v>41</v>
      </c>
      <c r="B14" s="10">
        <v>5</v>
      </c>
      <c r="D14" s="48" t="s">
        <v>42</v>
      </c>
      <c r="E14" s="51">
        <v>195</v>
      </c>
      <c r="F14" s="44" t="s">
        <v>43</v>
      </c>
      <c r="G14" s="45"/>
      <c r="H14" s="45"/>
    </row>
    <row r="15" spans="1:8">
      <c r="A15" s="33" t="s">
        <v>44</v>
      </c>
      <c r="B15" s="10">
        <v>1</v>
      </c>
      <c r="D15" s="49"/>
      <c r="E15" s="52"/>
      <c r="F15" s="46" t="s">
        <v>45</v>
      </c>
      <c r="G15" s="47"/>
      <c r="H15" s="47"/>
    </row>
    <row r="16" spans="1:8" ht="28.9">
      <c r="A16" s="33" t="s">
        <v>46</v>
      </c>
      <c r="B16" s="10">
        <v>3</v>
      </c>
      <c r="D16" s="49"/>
      <c r="E16" s="52"/>
      <c r="F16" s="34" t="s">
        <v>47</v>
      </c>
      <c r="G16" s="35"/>
      <c r="H16" s="36"/>
    </row>
    <row r="17" spans="1:8">
      <c r="A17" s="7"/>
      <c r="B17" s="12"/>
      <c r="D17" s="50"/>
      <c r="E17" s="52"/>
      <c r="F17" s="37"/>
      <c r="G17" s="38"/>
      <c r="H17" s="39"/>
    </row>
    <row r="18" spans="1:8">
      <c r="A18" s="13"/>
      <c r="B18" s="13"/>
      <c r="D18" s="32"/>
      <c r="E18" s="32"/>
      <c r="F18" s="32"/>
      <c r="G18" s="32"/>
      <c r="H18" s="32"/>
    </row>
  </sheetData>
  <sheetProtection selectLockedCells="1"/>
  <mergeCells count="7">
    <mergeCell ref="F16:H17"/>
    <mergeCell ref="A1:G1"/>
    <mergeCell ref="E11:F11"/>
    <mergeCell ref="F14:H14"/>
    <mergeCell ref="F15:H15"/>
    <mergeCell ref="D14:D17"/>
    <mergeCell ref="E14:E17"/>
  </mergeCells>
  <dataValidations count="11">
    <dataValidation type="whole" allowBlank="1" showInputMessage="1" showErrorMessage="1" promptTitle="Estimate length of project" sqref="B7:C7" xr:uid="{B4AD689E-987A-45C0-BED5-CEE603BB0C6B}">
      <formula1>3</formula1>
      <formula2>60</formula2>
    </dataValidation>
    <dataValidation type="whole" operator="lessThan" allowBlank="1" showInputMessage="1" showErrorMessage="1" sqref="B8:C8" xr:uid="{53C8240E-F5C7-47FD-9904-9C9F1832529E}">
      <formula1>140</formula1>
    </dataValidation>
    <dataValidation type="decimal" allowBlank="1" showInputMessage="1" showErrorMessage="1" sqref="B9:C9" xr:uid="{0A7BFBE3-0A8A-4B46-BA97-C1EC53212A28}">
      <formula1>0.25</formula1>
      <formula2>30</formula2>
    </dataValidation>
    <dataValidation type="whole" allowBlank="1" showInputMessage="1" showErrorMessage="1" sqref="B10:C10" xr:uid="{113215F2-C8BA-48A8-8D1C-9A55E49F63B6}">
      <formula1>1</formula1>
      <formula2>15000</formula2>
    </dataValidation>
    <dataValidation type="whole" allowBlank="1" showInputMessage="1" showErrorMessage="1" sqref="B17:C17" xr:uid="{C94D0FBB-E9B3-4BE9-B0A2-7C080F77CF63}">
      <formula1>0</formula1>
      <formula2>100</formula2>
    </dataValidation>
    <dataValidation type="decimal" allowBlank="1" showInputMessage="1" showErrorMessage="1" sqref="B11:C11 C5:C6 B5" xr:uid="{3733EDAC-8199-4A60-A0CA-1D7B0E791584}">
      <formula1>0.1</formula1>
      <formula2>1</formula2>
    </dataValidation>
    <dataValidation type="whole" allowBlank="1" showInputMessage="1" showErrorMessage="1" sqref="B12:C12" xr:uid="{C6047ACA-9ACC-44F5-B8A1-B5BC00B6FD8B}">
      <formula1>0</formula1>
      <formula2>21</formula2>
    </dataValidation>
    <dataValidation type="whole" allowBlank="1" showInputMessage="1" showErrorMessage="1" sqref="B13:C13" xr:uid="{87471A14-BB49-41EE-891D-156424855F39}">
      <formula1>0</formula1>
      <formula2>10</formula2>
    </dataValidation>
    <dataValidation type="whole" allowBlank="1" showInputMessage="1" showErrorMessage="1" sqref="B14:C14" xr:uid="{B785CB97-6E2E-41AC-B453-95ADE13D83C2}">
      <formula1>0</formula1>
      <formula2>200</formula2>
    </dataValidation>
    <dataValidation type="whole" allowBlank="1" showInputMessage="1" showErrorMessage="1" sqref="B15:C16" xr:uid="{1ED22887-8D17-486C-A44A-45771FCE0E4A}">
      <formula1>0</formula1>
      <formula2>60</formula2>
    </dataValidation>
    <dataValidation type="decimal" allowBlank="1" showInputMessage="1" showErrorMessage="1" sqref="B6" xr:uid="{2DEF0346-2A73-46DF-98D6-3A94F990D5A4}">
      <formula1>0</formula1>
      <formula2>1</formula2>
    </dataValidation>
  </dataValidations>
  <hyperlinks>
    <hyperlink ref="F14" r:id="rId1" xr:uid="{399FBEB8-F155-4F58-A7F5-19CB8E08194C}"/>
    <hyperlink ref="F15" r:id="rId2" display="https://www.td.org/insights/how-long-does-it-take-to-develop-training-new-question-new-answers" xr:uid="{564EE911-90CB-4CBC-B096-178199239B57}"/>
    <hyperlink ref="F16" r:id="rId3" display="http://nwlink.com/~donclark/hrd/costs.html" xr:uid="{89A9BC0D-3986-4BCF-BF0E-4DC56BF25EDA}"/>
  </hyperlinks>
  <pageMargins left="0.7" right="0.7" top="0.75" bottom="0.75" header="0.3" footer="0.3"/>
  <pageSetup orientation="portrait"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313E5A9-78FE-4AEC-B676-10F7F0BEC0B7}">
          <x14:formula1>
            <xm:f>FEEDER!$A$2:$A$3</xm:f>
          </x14:formula1>
          <xm:sqref>B3:C3</xm:sqref>
        </x14:dataValidation>
        <x14:dataValidation type="list" allowBlank="1" showInputMessage="1" showErrorMessage="1" xr:uid="{8790BB29-0286-470F-9C62-41ABD04C7801}">
          <x14:formula1>
            <xm:f>FEEDER!$B$2:$B$5</xm:f>
          </x14:formula1>
          <xm:sqref>B4:C4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A26E0-CAD4-47B4-8D1E-9226E152237A}">
  <dimension ref="A2:G10"/>
  <sheetViews>
    <sheetView workbookViewId="0">
      <selection activeCell="C10" sqref="C10"/>
    </sheetView>
  </sheetViews>
  <sheetFormatPr defaultColWidth="8.85546875" defaultRowHeight="14.45"/>
  <cols>
    <col min="1" max="1" width="57.28515625" style="26" customWidth="1"/>
    <col min="2" max="2" width="13.7109375" style="26" customWidth="1"/>
    <col min="3" max="5" width="15.42578125" style="26" customWidth="1"/>
    <col min="6" max="6" width="17.5703125" style="26" customWidth="1"/>
    <col min="7" max="7" width="16.5703125" style="26" customWidth="1"/>
    <col min="8" max="16384" width="8.85546875" style="26"/>
  </cols>
  <sheetData>
    <row r="2" spans="1:7" ht="28.9">
      <c r="A2" s="33" t="s">
        <v>28</v>
      </c>
      <c r="B2" s="11">
        <v>2</v>
      </c>
      <c r="D2" s="27" t="s">
        <v>48</v>
      </c>
      <c r="E2" s="27" t="s">
        <v>49</v>
      </c>
      <c r="F2" s="27" t="s">
        <v>50</v>
      </c>
      <c r="G2" s="27" t="s">
        <v>51</v>
      </c>
    </row>
    <row r="3" spans="1:7" ht="28.9">
      <c r="A3" s="33" t="s">
        <v>31</v>
      </c>
      <c r="B3" s="15">
        <f>SUM(B2/7)</f>
        <v>0.2857142857142857</v>
      </c>
      <c r="D3" s="27" t="s">
        <v>52</v>
      </c>
      <c r="E3" s="28">
        <v>170</v>
      </c>
      <c r="F3" s="29">
        <f>SUM(C10*0.1)</f>
        <v>0</v>
      </c>
      <c r="G3" s="28">
        <f>SUM(F3*E3)</f>
        <v>0</v>
      </c>
    </row>
    <row r="4" spans="1:7" ht="43.15">
      <c r="A4" s="33" t="s">
        <v>34</v>
      </c>
      <c r="B4" s="27">
        <v>130</v>
      </c>
      <c r="D4" s="27" t="s">
        <v>53</v>
      </c>
      <c r="E4" s="28">
        <v>80</v>
      </c>
      <c r="F4" s="29">
        <f>SUM(C10*0.2)</f>
        <v>0</v>
      </c>
      <c r="G4" s="28">
        <f t="shared" ref="G4:G6" si="0">SUM(F4*E4)</f>
        <v>0</v>
      </c>
    </row>
    <row r="5" spans="1:7" ht="28.9">
      <c r="A5" s="33" t="s">
        <v>36</v>
      </c>
      <c r="B5" s="27">
        <f>'BCA Level of Effort (TIME)'!B11</f>
        <v>1</v>
      </c>
      <c r="D5" s="30" t="s">
        <v>54</v>
      </c>
      <c r="E5" s="28">
        <v>125</v>
      </c>
      <c r="F5" s="29">
        <f>+SUM(C10*0.4)</f>
        <v>0</v>
      </c>
      <c r="G5" s="28">
        <f t="shared" si="0"/>
        <v>0</v>
      </c>
    </row>
    <row r="6" spans="1:7">
      <c r="A6" s="33" t="s">
        <v>19</v>
      </c>
      <c r="B6" s="27">
        <v>1</v>
      </c>
      <c r="D6" s="27" t="s">
        <v>55</v>
      </c>
      <c r="E6" s="28">
        <v>155</v>
      </c>
      <c r="F6" s="29">
        <f>SUM(C10*0.3)</f>
        <v>0</v>
      </c>
      <c r="G6" s="28">
        <f t="shared" si="0"/>
        <v>0</v>
      </c>
    </row>
    <row r="7" spans="1:7">
      <c r="A7" s="33" t="s">
        <v>22</v>
      </c>
      <c r="B7" s="27">
        <v>0</v>
      </c>
      <c r="D7" s="53" t="s">
        <v>56</v>
      </c>
      <c r="E7" s="54"/>
      <c r="F7" s="29">
        <f>SUM(F3:F6)</f>
        <v>0</v>
      </c>
      <c r="G7" s="28">
        <f>SUM(G3:G6)</f>
        <v>0</v>
      </c>
    </row>
    <row r="8" spans="1:7">
      <c r="A8" s="26" t="s">
        <v>57</v>
      </c>
      <c r="B8" s="26">
        <f>'BCA Level of Effort (TIME)'!E14</f>
        <v>195</v>
      </c>
    </row>
    <row r="9" spans="1:7">
      <c r="A9" s="27"/>
      <c r="B9" s="31" t="s">
        <v>58</v>
      </c>
      <c r="C9" s="31" t="s">
        <v>59</v>
      </c>
    </row>
    <row r="10" spans="1:7">
      <c r="A10" s="23" t="s">
        <v>60</v>
      </c>
      <c r="B10" s="29">
        <f>'BCA Level of Effort (TIME)'!E3</f>
        <v>292.5</v>
      </c>
      <c r="C10" s="29">
        <f>SUM((B2*B5)*(B7)*B8)</f>
        <v>0</v>
      </c>
    </row>
  </sheetData>
  <mergeCells count="1">
    <mergeCell ref="D7:E7"/>
  </mergeCells>
  <dataValidations count="1">
    <dataValidation type="decimal" allowBlank="1" showInputMessage="1" showErrorMessage="1" sqref="B3" xr:uid="{5C20F03A-A492-4C1F-B2D3-3634B91398FA}">
      <formula1>0.25</formula1>
      <formula2>30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3F524-04AE-4DF0-B57E-3B6006B66E1A}">
  <dimension ref="A1:B5"/>
  <sheetViews>
    <sheetView workbookViewId="0">
      <selection activeCell="F13" sqref="F13"/>
    </sheetView>
  </sheetViews>
  <sheetFormatPr defaultColWidth="9.140625" defaultRowHeight="14.45"/>
  <cols>
    <col min="1" max="1" width="26.85546875" style="1" customWidth="1"/>
    <col min="2" max="2" width="26.7109375" style="1" customWidth="1"/>
    <col min="3" max="16384" width="9.140625" style="1"/>
  </cols>
  <sheetData>
    <row r="1" spans="1:2">
      <c r="A1" s="2" t="s">
        <v>61</v>
      </c>
      <c r="B1" s="2" t="s">
        <v>62</v>
      </c>
    </row>
    <row r="2" spans="1:2" ht="28.9">
      <c r="A2" s="1" t="s">
        <v>12</v>
      </c>
      <c r="B2" s="1" t="s">
        <v>63</v>
      </c>
    </row>
    <row r="3" spans="1:2" ht="28.9">
      <c r="A3" s="1" t="s">
        <v>64</v>
      </c>
      <c r="B3" s="1" t="s">
        <v>65</v>
      </c>
    </row>
    <row r="4" spans="1:2" ht="28.9">
      <c r="B4" s="1" t="s">
        <v>16</v>
      </c>
    </row>
    <row r="5" spans="1:2">
      <c r="B5" s="1" t="s">
        <v>66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f7385f-acaa-4071-a761-f290236eec2e" xsi:nil="true"/>
    <Sensitive xmlns="62f7385f-acaa-4071-a761-f290236eec2e">false</Sensitive>
    <Fiscal_x0020_Year xmlns="cc0073e7-31cd-4c32-9712-79659562e3c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90222DC7718744ACBAEB9F07D1BDB3" ma:contentTypeVersion="18" ma:contentTypeDescription="Create a new document." ma:contentTypeScope="" ma:versionID="6ab820c41c7ab1875db0cc82dd3c466f">
  <xsd:schema xmlns:xsd="http://www.w3.org/2001/XMLSchema" xmlns:xs="http://www.w3.org/2001/XMLSchema" xmlns:p="http://schemas.microsoft.com/office/2006/metadata/properties" xmlns:ns2="cc0073e7-31cd-4c32-9712-79659562e3c7" xmlns:ns3="62f7385f-acaa-4071-a761-f290236eec2e" xmlns:ns5="bfdff15c-31b6-4549-82ea-7367ba775896" targetNamespace="http://schemas.microsoft.com/office/2006/metadata/properties" ma:root="true" ma:fieldsID="7133c9f9875218f8908556fea22e4cd2" ns2:_="" ns3:_="" ns5:_="">
    <xsd:import namespace="cc0073e7-31cd-4c32-9712-79659562e3c7"/>
    <xsd:import namespace="62f7385f-acaa-4071-a761-f290236eec2e"/>
    <xsd:import namespace="bfdff15c-31b6-4549-82ea-7367ba775896"/>
    <xsd:element name="properties">
      <xsd:complexType>
        <xsd:sequence>
          <xsd:element name="documentManagement">
            <xsd:complexType>
              <xsd:all>
                <xsd:element ref="ns2:Fiscal_x0020_Year" minOccurs="0"/>
                <xsd:element ref="ns3:TaxCatchAll" minOccurs="0"/>
                <xsd:element ref="ns3:TaxCatchAllLabel" minOccurs="0"/>
                <xsd:element ref="ns3:Sensitive" minOccurs="0"/>
                <xsd:element ref="ns5:MediaServiceMetadata" minOccurs="0"/>
                <xsd:element ref="ns5:MediaServiceFastMetadata" minOccurs="0"/>
                <xsd:element ref="ns5:MediaServiceObjectDetectorVersions" minOccurs="0"/>
                <xsd:element ref="ns5:MediaServiceSearchProperties" minOccurs="0"/>
                <xsd:element ref="ns5:MediaServiceDateTaken" minOccurs="0"/>
                <xsd:element ref="ns5:MediaServiceGenerationTime" minOccurs="0"/>
                <xsd:element ref="ns5:MediaServiceEventHashCode" minOccurs="0"/>
                <xsd:element ref="ns5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073e7-31cd-4c32-9712-79659562e3c7" elementFormDefault="qualified">
    <xsd:import namespace="http://schemas.microsoft.com/office/2006/documentManagement/types"/>
    <xsd:import namespace="http://schemas.microsoft.com/office/infopath/2007/PartnerControls"/>
    <xsd:element name="Fiscal_x0020_Year" ma:index="8" nillable="true" ma:displayName="Fiscal Year" ma:decimals="0" ma:description="The government fiscal year in which the content item originated." ma:internalName="Fiscal_x0020_Year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f7385f-acaa-4071-a761-f290236eec2e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description="" ma:hidden="true" ma:list="{7886ee64-1b9c-4554-910f-de36f00b0b9f}" ma:internalName="TaxCatchAll" ma:showField="CatchAllData" ma:web="62f7385f-acaa-4071-a761-f290236eec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7886ee64-1b9c-4554-910f-de36f00b0b9f}" ma:internalName="TaxCatchAllLabel" ma:readOnly="true" ma:showField="CatchAllDataLabel" ma:web="62f7385f-acaa-4071-a761-f290236eec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nsitive" ma:index="11" nillable="true" ma:displayName="Sensitive" ma:default="0" ma:internalName="Sensitiv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dff15c-31b6-4549-82ea-7367ba7758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568ddf3f-b77f-46a0-9295-2b9495b51427" ContentTypeId="0x0101" PreviousValue="false"/>
</file>

<file path=customXml/itemProps1.xml><?xml version="1.0" encoding="utf-8"?>
<ds:datastoreItem xmlns:ds="http://schemas.openxmlformats.org/officeDocument/2006/customXml" ds:itemID="{13B57ABA-A595-4C40-ADA2-A1CE70B5D663}"/>
</file>

<file path=customXml/itemProps2.xml><?xml version="1.0" encoding="utf-8"?>
<ds:datastoreItem xmlns:ds="http://schemas.openxmlformats.org/officeDocument/2006/customXml" ds:itemID="{D5C5B1FF-6ED3-42CB-9E70-DA9EF09D8473}"/>
</file>

<file path=customXml/itemProps3.xml><?xml version="1.0" encoding="utf-8"?>
<ds:datastoreItem xmlns:ds="http://schemas.openxmlformats.org/officeDocument/2006/customXml" ds:itemID="{54A8CB7D-6971-4DEB-8D4C-042C0D554F9A}"/>
</file>

<file path=customXml/itemProps4.xml><?xml version="1.0" encoding="utf-8"?>
<ds:datastoreItem xmlns:ds="http://schemas.openxmlformats.org/officeDocument/2006/customXml" ds:itemID="{F8C13EE3-8055-4567-9DD5-EE4C81DD62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Hice, Jeffrey</dc:creator>
  <cp:keywords/>
  <dc:description/>
  <cp:lastModifiedBy>Peterson, Justin</cp:lastModifiedBy>
  <cp:revision/>
  <dcterms:created xsi:type="dcterms:W3CDTF">2022-07-25T12:02:15Z</dcterms:created>
  <dcterms:modified xsi:type="dcterms:W3CDTF">2024-12-18T19:05:44Z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0x0101002190222DC7718744ACBAEB9F07D1BDB3</vt:lpwstr>
  </property>
</Properties>
</file>